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7295" windowHeight="10515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9" i="2"/>
  <c r="L30"/>
  <c r="L31"/>
  <c r="L32"/>
  <c r="L28"/>
  <c r="G28"/>
  <c r="I29"/>
  <c r="I30"/>
  <c r="I31"/>
  <c r="I32"/>
  <c r="I28"/>
  <c r="G29"/>
  <c r="G30"/>
  <c r="G31"/>
  <c r="G32"/>
  <c r="B28"/>
  <c r="B25"/>
  <c r="B24"/>
  <c r="C15"/>
  <c r="D15"/>
  <c r="B15"/>
  <c r="F15" s="1"/>
  <c r="D27" i="1"/>
  <c r="D26"/>
  <c r="P4"/>
  <c r="P5"/>
  <c r="P6"/>
  <c r="P7"/>
  <c r="P3"/>
  <c r="O3"/>
  <c r="O8"/>
  <c r="M6"/>
  <c r="M5"/>
  <c r="M4"/>
  <c r="M7"/>
  <c r="B37"/>
  <c r="B36"/>
  <c r="B35"/>
  <c r="B34"/>
  <c r="B32"/>
  <c r="A32"/>
  <c r="F24"/>
  <c r="F23"/>
  <c r="N3"/>
  <c r="A27"/>
  <c r="B27"/>
  <c r="G14" s="1"/>
  <c r="G15"/>
  <c r="G16"/>
  <c r="G17"/>
  <c r="G18"/>
  <c r="G19"/>
  <c r="B20" i="2" l="1"/>
  <c r="B17"/>
  <c r="C17" s="1"/>
</calcChain>
</file>

<file path=xl/sharedStrings.xml><?xml version="1.0" encoding="utf-8"?>
<sst xmlns="http://schemas.openxmlformats.org/spreadsheetml/2006/main" count="90" uniqueCount="67">
  <si>
    <t xml:space="preserve">I2103 </t>
  </si>
  <si>
    <t>pin</t>
  </si>
  <si>
    <t>program</t>
  </si>
  <si>
    <t>FWHM</t>
  </si>
  <si>
    <t>alpha</t>
  </si>
  <si>
    <t>channel with highest counts</t>
  </si>
  <si>
    <t>I2103</t>
  </si>
  <si>
    <t>mylar</t>
  </si>
  <si>
    <t>xmylar</t>
  </si>
  <si>
    <t>(channels have similar counts)</t>
  </si>
  <si>
    <t>Pin</t>
  </si>
  <si>
    <t>2824-2827</t>
  </si>
  <si>
    <t>offset</t>
  </si>
  <si>
    <t>calculated energy from pin source fit</t>
  </si>
  <si>
    <t>pin source fit</t>
  </si>
  <si>
    <t xml:space="preserve">slope </t>
  </si>
  <si>
    <t>channel</t>
  </si>
  <si>
    <t>E(pin source)</t>
  </si>
  <si>
    <t>E(Run 17)</t>
  </si>
  <si>
    <t>raw channel</t>
  </si>
  <si>
    <t xml:space="preserve">Slope </t>
  </si>
  <si>
    <t>offest</t>
  </si>
  <si>
    <t>Stopping power estimation</t>
  </si>
  <si>
    <t>228Th</t>
  </si>
  <si>
    <t>22-492I</t>
  </si>
  <si>
    <t>34-097G</t>
  </si>
  <si>
    <t>Pin source</t>
  </si>
  <si>
    <t>Differernce in 8.785MeV</t>
  </si>
  <si>
    <t>mean</t>
  </si>
  <si>
    <t>Gold-window</t>
  </si>
  <si>
    <t>Energy loss</t>
  </si>
  <si>
    <t>(8.785MeV alpha particle)</t>
  </si>
  <si>
    <t>Thickness</t>
  </si>
  <si>
    <t>Mylar-foil</t>
  </si>
  <si>
    <t>Checking</t>
  </si>
  <si>
    <t>Energy loss (E)</t>
  </si>
  <si>
    <t>(6.062MeV alpha particle)</t>
  </si>
  <si>
    <t>Energy loss (T)</t>
  </si>
  <si>
    <t>Energy_Fit</t>
  </si>
  <si>
    <t>Difference</t>
  </si>
  <si>
    <t>Energy_R</t>
  </si>
  <si>
    <t>Energy_Run16,17,70,71</t>
  </si>
  <si>
    <t>(8.752615MeV alpha particle)</t>
  </si>
  <si>
    <t>pass Au</t>
  </si>
  <si>
    <t>pass Mylar</t>
  </si>
  <si>
    <t>pass Deadlayer(0.5um)</t>
  </si>
  <si>
    <t>Energy_Fit: energy from linear fit</t>
  </si>
  <si>
    <t xml:space="preserve">and the difference is compared </t>
  </si>
  <si>
    <t>with pass Mylar</t>
  </si>
  <si>
    <t xml:space="preserve">Energy_R: energy used for fitting </t>
  </si>
  <si>
    <t>by rachel  which is the original alpha</t>
  </si>
  <si>
    <t>particle energy</t>
  </si>
  <si>
    <t>Energy_R2</t>
  </si>
  <si>
    <t>Energy_R2: energy that rachel said the loss is somewhat</t>
  </si>
  <si>
    <t>arbitrary. The difference is compared with the one pass through</t>
  </si>
  <si>
    <t>1um Deadlayer</t>
  </si>
  <si>
    <t xml:space="preserve">For the yellow column, the effect is </t>
  </si>
  <si>
    <t>cumulative</t>
  </si>
  <si>
    <t xml:space="preserve"> </t>
  </si>
  <si>
    <t>SUMMARY for Betty</t>
  </si>
  <si>
    <t>E_loss</t>
  </si>
  <si>
    <t>Au window thickness</t>
  </si>
  <si>
    <t>0.093 um</t>
  </si>
  <si>
    <t>32 keV</t>
  </si>
  <si>
    <t>mylar foil</t>
  </si>
  <si>
    <t>1.03 um</t>
  </si>
  <si>
    <t>118 keV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</si>
</sst>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2A2A2A"/>
      <name val="Tahoma"/>
      <family val="2"/>
    </font>
    <font>
      <sz val="11"/>
      <color rgb="FF000000"/>
      <name val="Tahoma"/>
      <family val="2"/>
    </font>
    <font>
      <sz val="9"/>
      <color rgb="FFFF0000"/>
      <name val="Tahoma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2" fillId="6" borderId="0" xfId="0" applyFont="1" applyFill="1" applyAlignment="1">
      <alignment horizontal="left" indent="1"/>
    </xf>
    <xf numFmtId="0" fontId="3" fillId="0" borderId="0" xfId="0" applyFont="1" applyAlignment="1">
      <alignment horizontal="right" wrapText="1" indent="1"/>
    </xf>
    <xf numFmtId="0" fontId="0" fillId="8" borderId="0" xfId="0" applyFill="1"/>
    <xf numFmtId="0" fontId="3" fillId="8" borderId="0" xfId="0" applyFont="1" applyFill="1" applyAlignment="1">
      <alignment horizontal="right" wrapText="1" indent="1"/>
    </xf>
    <xf numFmtId="0" fontId="1" fillId="0" borderId="0" xfId="0" applyFont="1"/>
    <xf numFmtId="0" fontId="4" fillId="0" borderId="0" xfId="0" applyFont="1" applyAlignment="1">
      <alignment horizontal="left" indent="1"/>
    </xf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6.826334208223972E-4"/>
                  <c:y val="1.8593613298337738E-2"/>
                </c:manualLayout>
              </c:layout>
              <c:numFmt formatCode="General" sourceLinked="0"/>
            </c:trendlineLbl>
          </c:trendline>
          <c:xVal>
            <c:strRef>
              <c:f>Sheet1!$I$3:$I$7</c:f>
              <c:strCache>
                <c:ptCount val="5"/>
                <c:pt idx="0">
                  <c:v> </c:v>
                </c:pt>
                <c:pt idx="1">
                  <c:v>6.805698333</c:v>
                </c:pt>
                <c:pt idx="2">
                  <c:v>6.314029444</c:v>
                </c:pt>
                <c:pt idx="3">
                  <c:v>5.705526667</c:v>
                </c:pt>
                <c:pt idx="4">
                  <c:v>5.43977</c:v>
                </c:pt>
              </c:strCache>
            </c:strRef>
          </c:xVal>
          <c:yVal>
            <c:numRef>
              <c:f>Sheet1!$J$3:$J$7</c:f>
              <c:numCache>
                <c:formatCode>General</c:formatCode>
                <c:ptCount val="5"/>
                <c:pt idx="0">
                  <c:v>8.6276893861395205</c:v>
                </c:pt>
                <c:pt idx="1">
                  <c:v>6.5924015489509697</c:v>
                </c:pt>
                <c:pt idx="2">
                  <c:v>6.1084767199762053</c:v>
                </c:pt>
                <c:pt idx="3">
                  <c:v>5.4796392225501638</c:v>
                </c:pt>
                <c:pt idx="4">
                  <c:v>5.208566556844441</c:v>
                </c:pt>
              </c:numCache>
            </c:numRef>
          </c:yVal>
        </c:ser>
        <c:axId val="80944128"/>
        <c:axId val="82436864"/>
      </c:scatterChart>
      <c:valAx>
        <c:axId val="80944128"/>
        <c:scaling>
          <c:orientation val="minMax"/>
        </c:scaling>
        <c:axPos val="b"/>
        <c:numFmt formatCode="General" sourceLinked="1"/>
        <c:tickLblPos val="nextTo"/>
        <c:crossAx val="82436864"/>
        <c:crosses val="autoZero"/>
        <c:crossBetween val="midCat"/>
      </c:valAx>
      <c:valAx>
        <c:axId val="82436864"/>
        <c:scaling>
          <c:orientation val="minMax"/>
        </c:scaling>
        <c:axPos val="l"/>
        <c:majorGridlines/>
        <c:numFmt formatCode="General" sourceLinked="1"/>
        <c:tickLblPos val="nextTo"/>
        <c:crossAx val="80944128"/>
        <c:crosses val="autoZero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v>alpha energy from Run 17</c:v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-2.99831583552056E-2"/>
                  <c:y val="8.2858705161854798E-2"/>
                </c:manualLayout>
              </c:layout>
              <c:numFmt formatCode="General" sourceLinked="0"/>
            </c:trendlineLbl>
          </c:trendline>
          <c:xVal>
            <c:numRef>
              <c:f>Sheet1!$L$3:$L$7</c:f>
              <c:numCache>
                <c:formatCode>General</c:formatCode>
                <c:ptCount val="5"/>
                <c:pt idx="0">
                  <c:v>2774.69</c:v>
                </c:pt>
                <c:pt idx="1">
                  <c:v>2121.3200000000002</c:v>
                </c:pt>
                <c:pt idx="2">
                  <c:v>1965.97</c:v>
                </c:pt>
                <c:pt idx="3">
                  <c:v>1764.1</c:v>
                </c:pt>
                <c:pt idx="4">
                  <c:v>1677.08</c:v>
                </c:pt>
              </c:numCache>
            </c:numRef>
          </c:xVal>
          <c:yVal>
            <c:numRef>
              <c:f>Sheet1!$I$3:$I$7</c:f>
              <c:numCache>
                <c:formatCode>General</c:formatCode>
                <c:ptCount val="5"/>
                <c:pt idx="0">
                  <c:v>0</c:v>
                </c:pt>
                <c:pt idx="1">
                  <c:v>6.8056983333333303</c:v>
                </c:pt>
                <c:pt idx="2">
                  <c:v>6.3140294444444454</c:v>
                </c:pt>
                <c:pt idx="3">
                  <c:v>5.7055266666666666</c:v>
                </c:pt>
                <c:pt idx="4">
                  <c:v>5.4397700000000002</c:v>
                </c:pt>
              </c:numCache>
            </c:numRef>
          </c:yVal>
        </c:ser>
        <c:ser>
          <c:idx val="1"/>
          <c:order val="1"/>
          <c:tx>
            <c:v>pin source</c:v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0.27857239720035054"/>
                  <c:y val="3.5203412073490856E-3"/>
                </c:manualLayout>
              </c:layout>
              <c:numFmt formatCode="General" sourceLinked="0"/>
            </c:trendlineLbl>
          </c:trendline>
          <c:xVal>
            <c:numRef>
              <c:f>Sheet1!$L$3:$L$7</c:f>
              <c:numCache>
                <c:formatCode>General</c:formatCode>
                <c:ptCount val="5"/>
                <c:pt idx="0">
                  <c:v>2774.69</c:v>
                </c:pt>
                <c:pt idx="1">
                  <c:v>2121.3200000000002</c:v>
                </c:pt>
                <c:pt idx="2">
                  <c:v>1965.97</c:v>
                </c:pt>
                <c:pt idx="3">
                  <c:v>1764.1</c:v>
                </c:pt>
                <c:pt idx="4">
                  <c:v>1677.08</c:v>
                </c:pt>
              </c:numCache>
            </c:numRef>
          </c:xVal>
          <c:yVal>
            <c:numRef>
              <c:f>Sheet1!$J$3:$J$7</c:f>
              <c:numCache>
                <c:formatCode>General</c:formatCode>
                <c:ptCount val="5"/>
                <c:pt idx="0">
                  <c:v>8.6276893861395205</c:v>
                </c:pt>
                <c:pt idx="1">
                  <c:v>6.5924015489509697</c:v>
                </c:pt>
                <c:pt idx="2">
                  <c:v>6.1084767199762053</c:v>
                </c:pt>
                <c:pt idx="3">
                  <c:v>5.4796392225501638</c:v>
                </c:pt>
                <c:pt idx="4">
                  <c:v>5.208566556844441</c:v>
                </c:pt>
              </c:numCache>
            </c:numRef>
          </c:yVal>
        </c:ser>
        <c:axId val="81348480"/>
        <c:axId val="81350016"/>
      </c:scatterChart>
      <c:valAx>
        <c:axId val="81348480"/>
        <c:scaling>
          <c:orientation val="minMax"/>
        </c:scaling>
        <c:axPos val="b"/>
        <c:numFmt formatCode="General" sourceLinked="1"/>
        <c:tickLblPos val="nextTo"/>
        <c:crossAx val="81350016"/>
        <c:crosses val="autoZero"/>
        <c:crossBetween val="midCat"/>
      </c:valAx>
      <c:valAx>
        <c:axId val="81350016"/>
        <c:scaling>
          <c:orientation val="minMax"/>
          <c:max val="9"/>
          <c:min val="5"/>
        </c:scaling>
        <c:axPos val="l"/>
        <c:majorGridlines/>
        <c:numFmt formatCode="General" sourceLinked="1"/>
        <c:tickLblPos val="nextTo"/>
        <c:crossAx val="813484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1"/>
          <c:order val="0"/>
          <c:tx>
            <c:v>without 8.78 &amp;</c:v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Sheet1!$M$4:$M$7</c:f>
              <c:numCache>
                <c:formatCode>General</c:formatCode>
                <c:ptCount val="4"/>
                <c:pt idx="0">
                  <c:v>2180.7309915534338</c:v>
                </c:pt>
                <c:pt idx="1">
                  <c:v>2027.5565699596034</c:v>
                </c:pt>
                <c:pt idx="2">
                  <c:v>1828.3638633859712</c:v>
                </c:pt>
                <c:pt idx="3">
                  <c:v>1742.5071318398823</c:v>
                </c:pt>
              </c:numCache>
            </c:numRef>
          </c:xVal>
          <c:yVal>
            <c:numRef>
              <c:f>Sheet1!$K$4:$K$7</c:f>
              <c:numCache>
                <c:formatCode>General</c:formatCode>
                <c:ptCount val="4"/>
                <c:pt idx="0">
                  <c:v>6.7779999999999996</c:v>
                </c:pt>
                <c:pt idx="1">
                  <c:v>6.2880000000000003</c:v>
                </c:pt>
                <c:pt idx="2">
                  <c:v>5.6849999999999996</c:v>
                </c:pt>
                <c:pt idx="3">
                  <c:v>5.423</c:v>
                </c:pt>
              </c:numCache>
            </c:numRef>
          </c:yVal>
        </c:ser>
        <c:axId val="81378688"/>
        <c:axId val="81802368"/>
      </c:scatterChart>
      <c:valAx>
        <c:axId val="81378688"/>
        <c:scaling>
          <c:orientation val="minMax"/>
        </c:scaling>
        <c:axPos val="b"/>
        <c:numFmt formatCode="General" sourceLinked="1"/>
        <c:tickLblPos val="nextTo"/>
        <c:crossAx val="81802368"/>
        <c:crosses val="autoZero"/>
        <c:crossBetween val="midCat"/>
      </c:valAx>
      <c:valAx>
        <c:axId val="81802368"/>
        <c:scaling>
          <c:orientation val="minMax"/>
        </c:scaling>
        <c:axPos val="l"/>
        <c:majorGridlines/>
        <c:numFmt formatCode="General" sourceLinked="1"/>
        <c:tickLblPos val="nextTo"/>
        <c:crossAx val="81378688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Energy correction of run 16,17,70,71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6611196796276759E-2"/>
          <c:y val="0.11591703781657361"/>
          <c:w val="0.88960332086148797"/>
          <c:h val="0.58264158507632846"/>
        </c:manualLayout>
      </c:layout>
      <c:scatterChart>
        <c:scatterStyle val="lineMarker"/>
        <c:ser>
          <c:idx val="0"/>
          <c:order val="0"/>
          <c:tx>
            <c:v>dead-layer is not considered</c:v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-0.44147266044041328"/>
                  <c:y val="0.78093423286289709"/>
                </c:manualLayout>
              </c:layout>
              <c:numFmt formatCode="General" sourceLinked="0"/>
            </c:trendlineLbl>
          </c:trendline>
          <c:xVal>
            <c:numRef>
              <c:f>Sheet2!$J$28:$J$32</c:f>
              <c:numCache>
                <c:formatCode>General</c:formatCode>
                <c:ptCount val="5"/>
                <c:pt idx="0">
                  <c:v>8.8057077777777781</c:v>
                </c:pt>
                <c:pt idx="1">
                  <c:v>6.8056983333333303</c:v>
                </c:pt>
                <c:pt idx="2">
                  <c:v>6.3140294444444454</c:v>
                </c:pt>
                <c:pt idx="3">
                  <c:v>5.7055266666666666</c:v>
                </c:pt>
                <c:pt idx="4">
                  <c:v>5.4397700000000002</c:v>
                </c:pt>
              </c:numCache>
            </c:numRef>
          </c:xVal>
          <c:yVal>
            <c:numRef>
              <c:f>Sheet2!$C$28:$C$32</c:f>
              <c:numCache>
                <c:formatCode>General</c:formatCode>
                <c:ptCount val="5"/>
                <c:pt idx="0">
                  <c:v>8.6350999999999996</c:v>
                </c:pt>
                <c:pt idx="1">
                  <c:v>6.6006</c:v>
                </c:pt>
                <c:pt idx="2">
                  <c:v>6.1006</c:v>
                </c:pt>
                <c:pt idx="3">
                  <c:v>5.4863999999999997</c:v>
                </c:pt>
                <c:pt idx="4">
                  <c:v>5.2175000000000002</c:v>
                </c:pt>
              </c:numCache>
            </c:numRef>
          </c:yVal>
        </c:ser>
        <c:ser>
          <c:idx val="1"/>
          <c:order val="1"/>
          <c:tx>
            <c:v>deadlayer0.5um</c:v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-0.19165706760153212"/>
                  <c:y val="0.77676708072588774"/>
                </c:manualLayout>
              </c:layout>
              <c:numFmt formatCode="General" sourceLinked="0"/>
            </c:trendlineLbl>
          </c:trendline>
          <c:xVal>
            <c:numRef>
              <c:f>Sheet2!$J$28:$J$32</c:f>
              <c:numCache>
                <c:formatCode>General</c:formatCode>
                <c:ptCount val="5"/>
                <c:pt idx="0">
                  <c:v>8.8057077777777781</c:v>
                </c:pt>
                <c:pt idx="1">
                  <c:v>6.8056983333333303</c:v>
                </c:pt>
                <c:pt idx="2">
                  <c:v>6.3140294444444454</c:v>
                </c:pt>
                <c:pt idx="3">
                  <c:v>5.7055266666666666</c:v>
                </c:pt>
                <c:pt idx="4">
                  <c:v>5.4397700000000002</c:v>
                </c:pt>
              </c:numCache>
            </c:numRef>
          </c:xVal>
          <c:yVal>
            <c:numRef>
              <c:f>Sheet2!$D$28:$D$32</c:f>
              <c:numCache>
                <c:formatCode>General</c:formatCode>
                <c:ptCount val="5"/>
                <c:pt idx="0">
                  <c:v>8.5839999999999996</c:v>
                </c:pt>
                <c:pt idx="1">
                  <c:v>6.5393999999999997</c:v>
                </c:pt>
                <c:pt idx="2">
                  <c:v>6.0358000000000001</c:v>
                </c:pt>
                <c:pt idx="3">
                  <c:v>5.4173</c:v>
                </c:pt>
                <c:pt idx="4">
                  <c:v>5.1458000000000004</c:v>
                </c:pt>
              </c:numCache>
            </c:numRef>
          </c:yVal>
        </c:ser>
        <c:axId val="81947648"/>
        <c:axId val="81953536"/>
      </c:scatterChart>
      <c:valAx>
        <c:axId val="81947648"/>
        <c:scaling>
          <c:orientation val="minMax"/>
          <c:min val="5"/>
        </c:scaling>
        <c:axPos val="b"/>
        <c:numFmt formatCode="General" sourceLinked="1"/>
        <c:tickLblPos val="nextTo"/>
        <c:crossAx val="81953536"/>
        <c:crosses val="autoZero"/>
        <c:crossBetween val="midCat"/>
      </c:valAx>
      <c:valAx>
        <c:axId val="81953536"/>
        <c:scaling>
          <c:orientation val="minMax"/>
          <c:min val="5"/>
        </c:scaling>
        <c:axPos val="l"/>
        <c:majorGridlines/>
        <c:numFmt formatCode="General" sourceLinked="1"/>
        <c:tickLblPos val="nextTo"/>
        <c:crossAx val="81947648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3239912386838171"/>
          <c:y val="0.79591243802858003"/>
          <c:w val="0.54399446523085349"/>
          <c:h val="0.16743438320209986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15</xdr:row>
      <xdr:rowOff>152400</xdr:rowOff>
    </xdr:from>
    <xdr:to>
      <xdr:col>14</xdr:col>
      <xdr:colOff>314325</xdr:colOff>
      <xdr:row>30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419100</xdr:colOff>
      <xdr:row>15</xdr:row>
      <xdr:rowOff>133350</xdr:rowOff>
    </xdr:from>
    <xdr:to>
      <xdr:col>18</xdr:col>
      <xdr:colOff>114300</xdr:colOff>
      <xdr:row>30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590550</xdr:colOff>
      <xdr:row>10</xdr:row>
      <xdr:rowOff>161925</xdr:rowOff>
    </xdr:from>
    <xdr:to>
      <xdr:col>17</xdr:col>
      <xdr:colOff>581025</xdr:colOff>
      <xdr:row>29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34</xdr:row>
      <xdr:rowOff>114299</xdr:rowOff>
    </xdr:from>
    <xdr:to>
      <xdr:col>9</xdr:col>
      <xdr:colOff>685800</xdr:colOff>
      <xdr:row>55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workbookViewId="0">
      <selection activeCell="B39" sqref="B39"/>
    </sheetView>
  </sheetViews>
  <sheetFormatPr defaultRowHeight="15"/>
  <cols>
    <col min="1" max="1" width="9.42578125" customWidth="1"/>
  </cols>
  <sheetData>
    <row r="1" spans="1:16">
      <c r="A1" s="1" t="s">
        <v>0</v>
      </c>
      <c r="B1" s="1" t="s">
        <v>1</v>
      </c>
      <c r="C1" s="1" t="s">
        <v>8</v>
      </c>
    </row>
    <row r="2" spans="1:16">
      <c r="A2" t="s">
        <v>4</v>
      </c>
      <c r="B2" t="s">
        <v>2</v>
      </c>
      <c r="C2" t="s">
        <v>3</v>
      </c>
      <c r="D2" t="s">
        <v>5</v>
      </c>
      <c r="I2" t="s">
        <v>18</v>
      </c>
      <c r="J2" t="s">
        <v>17</v>
      </c>
      <c r="L2" t="s">
        <v>19</v>
      </c>
    </row>
    <row r="3" spans="1:16">
      <c r="A3" s="1">
        <v>8.7850000000000001</v>
      </c>
      <c r="B3">
        <v>2815.75</v>
      </c>
      <c r="C3">
        <v>18.2</v>
      </c>
      <c r="D3">
        <v>2816</v>
      </c>
      <c r="I3" t="s">
        <v>58</v>
      </c>
      <c r="J3">
        <v>8.6276893861395205</v>
      </c>
      <c r="K3" s="1">
        <v>8.7850000000000001</v>
      </c>
      <c r="L3">
        <v>2774.69</v>
      </c>
      <c r="M3">
        <v>2825.19</v>
      </c>
      <c r="N3">
        <f>M3-L3</f>
        <v>50.5</v>
      </c>
      <c r="O3">
        <f>0.0031*M3-0.0023</f>
        <v>8.755789</v>
      </c>
      <c r="P3">
        <f>K3-J3</f>
        <v>0.15731061386047962</v>
      </c>
    </row>
    <row r="4" spans="1:16">
      <c r="A4" s="1">
        <v>6.7779999999999996</v>
      </c>
      <c r="B4">
        <v>2168.27</v>
      </c>
      <c r="C4">
        <v>15.96</v>
      </c>
      <c r="D4">
        <v>2166</v>
      </c>
      <c r="I4">
        <v>6.8056983333333303</v>
      </c>
      <c r="J4">
        <v>6.5924015489509697</v>
      </c>
      <c r="K4" s="1">
        <v>6.7779999999999996</v>
      </c>
      <c r="L4">
        <v>2121.3200000000002</v>
      </c>
      <c r="M4">
        <f>L4+B34</f>
        <v>2180.7309915534338</v>
      </c>
      <c r="P4">
        <f t="shared" ref="P4:P7" si="0">K4-J4</f>
        <v>0.18559845104902983</v>
      </c>
    </row>
    <row r="5" spans="1:16">
      <c r="A5" s="1">
        <v>6.2880000000000003</v>
      </c>
      <c r="B5">
        <v>2011.11</v>
      </c>
      <c r="C5">
        <v>14.98</v>
      </c>
      <c r="D5">
        <v>2010</v>
      </c>
      <c r="I5">
        <v>6.3140294444444454</v>
      </c>
      <c r="J5">
        <v>6.1084767199762053</v>
      </c>
      <c r="K5" s="1">
        <v>6.2880000000000003</v>
      </c>
      <c r="L5">
        <v>1965.97</v>
      </c>
      <c r="M5">
        <f>L5+B35</f>
        <v>2027.5565699596034</v>
      </c>
      <c r="P5">
        <f t="shared" si="0"/>
        <v>0.17952328002379492</v>
      </c>
    </row>
    <row r="6" spans="1:16">
      <c r="A6">
        <v>6.0620000000000003</v>
      </c>
      <c r="B6">
        <v>1939.95</v>
      </c>
      <c r="C6">
        <v>18.079999999999998</v>
      </c>
      <c r="D6">
        <v>1937</v>
      </c>
      <c r="E6">
        <v>1939</v>
      </c>
      <c r="F6" t="s">
        <v>9</v>
      </c>
      <c r="I6">
        <v>5.7055266666666666</v>
      </c>
      <c r="J6">
        <v>5.4796392225501638</v>
      </c>
      <c r="K6" s="1">
        <v>5.6849999999999996</v>
      </c>
      <c r="L6">
        <v>1764.1</v>
      </c>
      <c r="M6">
        <f>L6+B36</f>
        <v>1828.3638633859712</v>
      </c>
      <c r="P6">
        <f t="shared" si="0"/>
        <v>0.20536077744983583</v>
      </c>
    </row>
    <row r="7" spans="1:16">
      <c r="A7" s="1">
        <v>5.6849999999999996</v>
      </c>
      <c r="B7">
        <v>1817.04</v>
      </c>
      <c r="C7">
        <v>13.22</v>
      </c>
      <c r="D7">
        <v>1817</v>
      </c>
      <c r="I7">
        <v>5.4397700000000002</v>
      </c>
      <c r="J7">
        <v>5.208566556844441</v>
      </c>
      <c r="K7" s="1">
        <v>5.423</v>
      </c>
      <c r="L7">
        <v>1677.08</v>
      </c>
      <c r="M7">
        <f>L7+B37</f>
        <v>1742.5071318398823</v>
      </c>
      <c r="P7">
        <f t="shared" si="0"/>
        <v>0.21443344315555901</v>
      </c>
    </row>
    <row r="8" spans="1:16">
      <c r="A8" s="1">
        <v>5.423</v>
      </c>
      <c r="B8">
        <v>1732.98</v>
      </c>
      <c r="C8">
        <v>14.22</v>
      </c>
      <c r="D8">
        <v>1733</v>
      </c>
      <c r="K8" s="1">
        <v>6.06</v>
      </c>
      <c r="M8">
        <v>1948.99</v>
      </c>
      <c r="O8">
        <f>0.0031*M8-0.0023</f>
        <v>6.0395690000000002</v>
      </c>
    </row>
    <row r="9" spans="1:16">
      <c r="A9" s="2"/>
      <c r="B9" s="2"/>
      <c r="C9" s="2"/>
      <c r="D9" s="2"/>
    </row>
    <row r="11" spans="1:16">
      <c r="A11" s="1" t="s">
        <v>6</v>
      </c>
      <c r="B11" s="1" t="s">
        <v>1</v>
      </c>
      <c r="C11" s="1" t="s">
        <v>7</v>
      </c>
    </row>
    <row r="12" spans="1:16">
      <c r="A12" t="s">
        <v>4</v>
      </c>
      <c r="B12" t="s">
        <v>2</v>
      </c>
      <c r="C12" t="s">
        <v>3</v>
      </c>
      <c r="D12" t="s">
        <v>5</v>
      </c>
      <c r="G12" t="s">
        <v>13</v>
      </c>
    </row>
    <row r="13" spans="1:16">
      <c r="A13">
        <v>8.7850000000000001</v>
      </c>
      <c r="B13">
        <v>2823.13</v>
      </c>
      <c r="C13">
        <v>11.83</v>
      </c>
      <c r="D13">
        <v>2823</v>
      </c>
      <c r="E13">
        <v>2824</v>
      </c>
      <c r="F13">
        <v>2825</v>
      </c>
    </row>
    <row r="14" spans="1:16">
      <c r="A14" s="1">
        <v>8.7850000000000001</v>
      </c>
      <c r="B14">
        <v>2774.69</v>
      </c>
      <c r="C14">
        <v>11.63</v>
      </c>
      <c r="D14">
        <v>2771</v>
      </c>
      <c r="E14">
        <v>2772</v>
      </c>
      <c r="F14">
        <v>2773</v>
      </c>
      <c r="G14" s="3">
        <f>A$27*B14+B$27</f>
        <v>8.6276893861395205</v>
      </c>
    </row>
    <row r="15" spans="1:16">
      <c r="A15" s="1">
        <v>6.7779999999999996</v>
      </c>
      <c r="B15">
        <v>2121.3200000000002</v>
      </c>
      <c r="C15">
        <v>18.46</v>
      </c>
      <c r="D15">
        <v>2121</v>
      </c>
      <c r="E15">
        <v>2123</v>
      </c>
      <c r="G15" s="3">
        <f t="shared" ref="G15:G19" si="1">A$27*B15+B$27</f>
        <v>6.5924015489509697</v>
      </c>
    </row>
    <row r="16" spans="1:16">
      <c r="A16" s="1">
        <v>6.2880000000000003</v>
      </c>
      <c r="B16">
        <v>1965.97</v>
      </c>
      <c r="C16">
        <v>19.73</v>
      </c>
      <c r="D16">
        <v>1961</v>
      </c>
      <c r="E16">
        <v>1964</v>
      </c>
      <c r="G16" s="3">
        <f t="shared" si="1"/>
        <v>6.1084767199762053</v>
      </c>
    </row>
    <row r="17" spans="1:7">
      <c r="A17">
        <v>6.0620000000000003</v>
      </c>
      <c r="B17">
        <v>1886.4</v>
      </c>
      <c r="C17">
        <v>8.32</v>
      </c>
      <c r="D17">
        <v>1886</v>
      </c>
      <c r="E17">
        <v>1889</v>
      </c>
      <c r="G17" s="3">
        <f t="shared" si="1"/>
        <v>5.8606112636419798</v>
      </c>
    </row>
    <row r="18" spans="1:7">
      <c r="A18" s="1">
        <v>5.6849999999999996</v>
      </c>
      <c r="B18">
        <v>1764.1</v>
      </c>
      <c r="C18">
        <v>14.56</v>
      </c>
      <c r="D18">
        <v>1761</v>
      </c>
      <c r="E18">
        <v>1763</v>
      </c>
      <c r="G18" s="3">
        <f t="shared" si="1"/>
        <v>5.4796392225501638</v>
      </c>
    </row>
    <row r="19" spans="1:7">
      <c r="A19" s="1">
        <v>5.423</v>
      </c>
      <c r="B19">
        <v>1677.08</v>
      </c>
      <c r="C19">
        <v>9.82</v>
      </c>
      <c r="D19">
        <v>1676</v>
      </c>
      <c r="E19">
        <v>1679</v>
      </c>
      <c r="G19" s="3">
        <f t="shared" si="1"/>
        <v>5.208566556844441</v>
      </c>
    </row>
    <row r="21" spans="1:7">
      <c r="A21" t="s">
        <v>10</v>
      </c>
    </row>
    <row r="22" spans="1:7">
      <c r="A22" t="s">
        <v>4</v>
      </c>
      <c r="B22" t="s">
        <v>2</v>
      </c>
      <c r="C22" t="s">
        <v>3</v>
      </c>
      <c r="D22" t="s">
        <v>5</v>
      </c>
    </row>
    <row r="23" spans="1:7">
      <c r="A23">
        <v>8.7850000000000001</v>
      </c>
      <c r="B23">
        <v>2825.19</v>
      </c>
      <c r="C23">
        <v>12.96</v>
      </c>
      <c r="D23" t="s">
        <v>11</v>
      </c>
      <c r="F23">
        <f>B23-B14</f>
        <v>50.5</v>
      </c>
    </row>
    <row r="24" spans="1:7">
      <c r="A24">
        <v>6.0620000000000003</v>
      </c>
      <c r="B24">
        <v>1948.99</v>
      </c>
      <c r="C24">
        <v>16</v>
      </c>
      <c r="D24">
        <v>1949</v>
      </c>
      <c r="F24">
        <f>B24-B17</f>
        <v>62.589999999999918</v>
      </c>
    </row>
    <row r="26" spans="1:7">
      <c r="A26" s="3" t="s">
        <v>15</v>
      </c>
      <c r="B26" s="3" t="s">
        <v>12</v>
      </c>
      <c r="D26">
        <f>B3-B23</f>
        <v>-9.4400000000000546</v>
      </c>
    </row>
    <row r="27" spans="1:7">
      <c r="A27" s="3">
        <f>(A13-A24)/(B13-B24)</f>
        <v>3.1150616606035642E-3</v>
      </c>
      <c r="B27" s="3">
        <f>A23-(A27*B23)</f>
        <v>-1.5641052920583931E-2</v>
      </c>
      <c r="D27">
        <f>B6-B24</f>
        <v>-9.0399999999999636</v>
      </c>
    </row>
    <row r="28" spans="1:7">
      <c r="A28" t="s">
        <v>14</v>
      </c>
    </row>
    <row r="30" spans="1:7">
      <c r="A30" s="1" t="s">
        <v>22</v>
      </c>
      <c r="B30" s="1"/>
      <c r="C30" s="1"/>
    </row>
    <row r="31" spans="1:7">
      <c r="A31" s="1" t="s">
        <v>20</v>
      </c>
      <c r="B31" s="1" t="s">
        <v>21</v>
      </c>
      <c r="C31" s="1"/>
    </row>
    <row r="32" spans="1:7">
      <c r="A32" s="1">
        <f>(F23-F24)/(A23-A24)</f>
        <v>-4.4399559309584715</v>
      </c>
      <c r="B32" s="1">
        <f>F23-(A23*A32)</f>
        <v>89.505012853470163</v>
      </c>
      <c r="C32" s="1"/>
    </row>
    <row r="34" spans="1:2">
      <c r="A34" s="1">
        <v>6.7779999999999996</v>
      </c>
      <c r="B34">
        <f>A34*A$32+B$32</f>
        <v>59.410991553433647</v>
      </c>
    </row>
    <row r="35" spans="1:2">
      <c r="A35" s="1">
        <v>6.2880000000000003</v>
      </c>
      <c r="B35">
        <f>A35*A$32+B$32</f>
        <v>61.586569959603295</v>
      </c>
    </row>
    <row r="36" spans="1:2">
      <c r="A36" s="1">
        <v>5.6849999999999996</v>
      </c>
      <c r="B36">
        <f>A36*A$32+B$32</f>
        <v>64.263863385971263</v>
      </c>
    </row>
    <row r="37" spans="1:2">
      <c r="A37" s="1">
        <v>5.423</v>
      </c>
      <c r="B37">
        <f>A37*A$32+B$32</f>
        <v>65.427131839882378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4" workbookViewId="0">
      <selection activeCell="I11" sqref="I11"/>
    </sheetView>
  </sheetViews>
  <sheetFormatPr defaultRowHeight="15"/>
  <cols>
    <col min="1" max="1" width="12.85546875" customWidth="1"/>
    <col min="2" max="2" width="11.5703125" customWidth="1"/>
    <col min="3" max="3" width="10.42578125" customWidth="1"/>
    <col min="4" max="4" width="20.5703125" customWidth="1"/>
    <col min="5" max="5" width="20.85546875" customWidth="1"/>
    <col min="6" max="6" width="10.7109375" customWidth="1"/>
    <col min="7" max="8" width="10.140625" customWidth="1"/>
    <col min="9" max="9" width="11.7109375" customWidth="1"/>
    <col min="10" max="10" width="20.5703125" customWidth="1"/>
    <col min="11" max="11" width="14.85546875" customWidth="1"/>
    <col min="12" max="12" width="17" customWidth="1"/>
  </cols>
  <sheetData>
    <row r="1" spans="1:9">
      <c r="A1" t="s">
        <v>23</v>
      </c>
      <c r="B1" t="s">
        <v>24</v>
      </c>
      <c r="C1" t="s">
        <v>25</v>
      </c>
      <c r="D1" t="s">
        <v>24</v>
      </c>
    </row>
    <row r="2" spans="1:9">
      <c r="B2" t="s">
        <v>16</v>
      </c>
      <c r="C2" t="s">
        <v>16</v>
      </c>
      <c r="D2" t="s">
        <v>16</v>
      </c>
    </row>
    <row r="3" spans="1:9" ht="15.75" thickBot="1">
      <c r="A3">
        <v>8.7850000000000001</v>
      </c>
      <c r="B3">
        <v>2823.2</v>
      </c>
      <c r="C3">
        <v>2823.97</v>
      </c>
      <c r="D3">
        <v>2815.75</v>
      </c>
    </row>
    <row r="4" spans="1:9">
      <c r="A4">
        <v>6.7779999999999996</v>
      </c>
      <c r="B4">
        <v>2176.86</v>
      </c>
      <c r="C4">
        <v>2177.2600000000002</v>
      </c>
      <c r="D4">
        <v>2168.27</v>
      </c>
      <c r="F4" s="13" t="s">
        <v>59</v>
      </c>
      <c r="G4" s="14"/>
      <c r="H4" s="14"/>
      <c r="I4" s="15" t="s">
        <v>60</v>
      </c>
    </row>
    <row r="5" spans="1:9">
      <c r="A5">
        <v>6.2880000000000003</v>
      </c>
      <c r="B5">
        <v>2018.76</v>
      </c>
      <c r="C5">
        <v>2019.32</v>
      </c>
      <c r="D5">
        <v>2011.11</v>
      </c>
      <c r="F5" s="16" t="s">
        <v>61</v>
      </c>
      <c r="G5" s="17"/>
      <c r="H5" s="17" t="s">
        <v>62</v>
      </c>
      <c r="I5" s="18" t="s">
        <v>63</v>
      </c>
    </row>
    <row r="6" spans="1:9" ht="15.75" thickBot="1">
      <c r="A6">
        <v>5.6849999999999996</v>
      </c>
      <c r="B6">
        <v>1824.07</v>
      </c>
      <c r="C6">
        <v>1824.72</v>
      </c>
      <c r="D6">
        <v>1939.95</v>
      </c>
      <c r="F6" s="19" t="s">
        <v>64</v>
      </c>
      <c r="G6" s="20"/>
      <c r="H6" s="20" t="s">
        <v>65</v>
      </c>
      <c r="I6" s="21" t="s">
        <v>66</v>
      </c>
    </row>
    <row r="7" spans="1:9">
      <c r="A7">
        <v>5.423</v>
      </c>
      <c r="B7">
        <v>1739.19</v>
      </c>
      <c r="C7">
        <v>1740.17</v>
      </c>
      <c r="D7">
        <v>1817.04</v>
      </c>
    </row>
    <row r="8" spans="1:9">
      <c r="D8">
        <v>1732.98</v>
      </c>
    </row>
    <row r="9" spans="1:9">
      <c r="A9" t="s">
        <v>26</v>
      </c>
    </row>
    <row r="10" spans="1:9">
      <c r="B10" t="s">
        <v>24</v>
      </c>
      <c r="C10" t="s">
        <v>25</v>
      </c>
      <c r="D10" t="s">
        <v>24</v>
      </c>
    </row>
    <row r="11" spans="1:9">
      <c r="B11" t="s">
        <v>16</v>
      </c>
      <c r="C11" t="s">
        <v>16</v>
      </c>
      <c r="D11" t="s">
        <v>16</v>
      </c>
    </row>
    <row r="12" spans="1:9">
      <c r="B12">
        <v>2834.3</v>
      </c>
      <c r="C12">
        <v>2834.77</v>
      </c>
      <c r="D12">
        <v>2825.19</v>
      </c>
    </row>
    <row r="13" spans="1:9">
      <c r="B13">
        <v>1955.43</v>
      </c>
      <c r="C13">
        <v>1955.49</v>
      </c>
      <c r="D13">
        <v>1948.99</v>
      </c>
    </row>
    <row r="14" spans="1:9">
      <c r="F14" t="s">
        <v>28</v>
      </c>
    </row>
    <row r="15" spans="1:9">
      <c r="A15" t="s">
        <v>27</v>
      </c>
      <c r="B15">
        <f>B12-B3</f>
        <v>11.100000000000364</v>
      </c>
      <c r="C15">
        <f t="shared" ref="C15:D15" si="0">C12-C3</f>
        <v>10.800000000000182</v>
      </c>
      <c r="D15">
        <f t="shared" si="0"/>
        <v>9.4400000000000546</v>
      </c>
      <c r="F15">
        <f>AVERAGE(B15:D15)</f>
        <v>10.446666666666866</v>
      </c>
    </row>
    <row r="16" spans="1:9">
      <c r="A16" t="s">
        <v>29</v>
      </c>
      <c r="B16" t="s">
        <v>31</v>
      </c>
    </row>
    <row r="17" spans="1:12">
      <c r="A17" t="s">
        <v>30</v>
      </c>
      <c r="B17">
        <f>0.0031*F15</f>
        <v>3.2384666666667283E-2</v>
      </c>
      <c r="C17">
        <f>8.785-B17</f>
        <v>8.752615333333333</v>
      </c>
    </row>
    <row r="18" spans="1:12">
      <c r="A18" t="s">
        <v>32</v>
      </c>
      <c r="B18">
        <v>9.2999999999999999E-2</v>
      </c>
    </row>
    <row r="19" spans="1:12">
      <c r="A19" t="s">
        <v>33</v>
      </c>
      <c r="B19" t="s">
        <v>42</v>
      </c>
    </row>
    <row r="20" spans="1:12">
      <c r="A20" t="s">
        <v>30</v>
      </c>
      <c r="B20">
        <f>(Sheet1!B13-Sheet1!B14-Sheet2!F15)*0.0031</f>
        <v>0.11777933333333289</v>
      </c>
    </row>
    <row r="21" spans="1:12">
      <c r="A21" t="s">
        <v>32</v>
      </c>
      <c r="B21">
        <v>1.03</v>
      </c>
      <c r="F21" s="11" t="s">
        <v>56</v>
      </c>
      <c r="G21" s="11"/>
      <c r="H21" s="11"/>
      <c r="I21" s="11"/>
      <c r="J21" s="11" t="s">
        <v>49</v>
      </c>
      <c r="K21" s="11"/>
      <c r="L21" s="11"/>
    </row>
    <row r="22" spans="1:12">
      <c r="F22" s="11" t="s">
        <v>57</v>
      </c>
      <c r="G22" s="11"/>
      <c r="H22" s="11"/>
      <c r="I22" s="11"/>
      <c r="J22" s="11" t="s">
        <v>50</v>
      </c>
      <c r="K22" s="11"/>
      <c r="L22" s="11"/>
    </row>
    <row r="23" spans="1:12">
      <c r="A23" t="s">
        <v>34</v>
      </c>
      <c r="B23" t="s">
        <v>36</v>
      </c>
      <c r="F23" s="11"/>
      <c r="G23" s="11"/>
      <c r="H23" s="11"/>
      <c r="I23" s="11"/>
      <c r="J23" s="11" t="s">
        <v>51</v>
      </c>
      <c r="K23" s="11"/>
      <c r="L23" s="11"/>
    </row>
    <row r="24" spans="1:12">
      <c r="A24" t="s">
        <v>35</v>
      </c>
      <c r="B24">
        <f>(Sheet1!B24-Sheet1!B17)*0.0031</f>
        <v>0.19402899999999973</v>
      </c>
      <c r="F24" s="11" t="s">
        <v>46</v>
      </c>
      <c r="G24" s="11"/>
      <c r="H24" s="11"/>
      <c r="I24" s="11"/>
      <c r="J24" s="12" t="s">
        <v>53</v>
      </c>
      <c r="K24" s="11"/>
      <c r="L24" s="11"/>
    </row>
    <row r="25" spans="1:12">
      <c r="A25" t="s">
        <v>37</v>
      </c>
      <c r="B25">
        <f>0.038827+0.1504</f>
        <v>0.18922700000000001</v>
      </c>
      <c r="F25" s="11" t="s">
        <v>47</v>
      </c>
      <c r="G25" s="11"/>
      <c r="H25" s="11"/>
      <c r="I25" s="11"/>
      <c r="J25" s="12" t="s">
        <v>54</v>
      </c>
      <c r="K25" s="11"/>
      <c r="L25" s="11"/>
    </row>
    <row r="26" spans="1:12">
      <c r="F26" s="11" t="s">
        <v>48</v>
      </c>
      <c r="G26" s="11"/>
      <c r="H26" s="11"/>
      <c r="I26" s="11"/>
      <c r="J26" s="12" t="s">
        <v>55</v>
      </c>
      <c r="K26" s="11"/>
      <c r="L26" s="11"/>
    </row>
    <row r="27" spans="1:12">
      <c r="B27" s="1" t="s">
        <v>43</v>
      </c>
      <c r="C27" s="1" t="s">
        <v>44</v>
      </c>
      <c r="D27" s="1" t="s">
        <v>45</v>
      </c>
      <c r="E27" s="1" t="s">
        <v>45</v>
      </c>
      <c r="F27" s="4" t="s">
        <v>38</v>
      </c>
      <c r="G27" s="4" t="s">
        <v>39</v>
      </c>
      <c r="H27" s="5" t="s">
        <v>40</v>
      </c>
      <c r="I27" s="5" t="s">
        <v>39</v>
      </c>
      <c r="J27" s="6" t="s">
        <v>41</v>
      </c>
      <c r="K27" s="9" t="s">
        <v>52</v>
      </c>
      <c r="L27" s="9" t="s">
        <v>39</v>
      </c>
    </row>
    <row r="28" spans="1:12">
      <c r="A28" s="1">
        <v>8.7850000000000001</v>
      </c>
      <c r="B28" s="1">
        <f>8.7528</f>
        <v>8.7528000000000006</v>
      </c>
      <c r="C28" s="1">
        <v>8.6350999999999996</v>
      </c>
      <c r="D28" s="1">
        <v>8.5839999999999996</v>
      </c>
      <c r="E28" s="1">
        <v>8.5327000000000002</v>
      </c>
      <c r="F28" s="4">
        <v>8.6276893861395205</v>
      </c>
      <c r="G28" s="4">
        <f>C28-F28</f>
        <v>7.4106138604790317E-3</v>
      </c>
      <c r="H28" s="7">
        <v>8.7848600000000001</v>
      </c>
      <c r="I28" s="5">
        <f>E28-H28</f>
        <v>-0.25215999999999994</v>
      </c>
      <c r="J28" s="6">
        <v>8.8057077777777781</v>
      </c>
      <c r="K28" s="10">
        <v>8.5215119999999995</v>
      </c>
      <c r="L28" s="9">
        <f>E28-K28</f>
        <v>1.1188000000000642E-2</v>
      </c>
    </row>
    <row r="29" spans="1:12">
      <c r="A29" s="1">
        <v>6.7779999999999996</v>
      </c>
      <c r="B29" s="1">
        <v>6.7413999999999996</v>
      </c>
      <c r="C29" s="1">
        <v>6.6006</v>
      </c>
      <c r="D29" s="1">
        <v>6.5393999999999997</v>
      </c>
      <c r="E29" s="1">
        <v>6.4778000000000002</v>
      </c>
      <c r="F29" s="4">
        <v>6.5924015489509697</v>
      </c>
      <c r="G29" s="4">
        <f>C29-F29</f>
        <v>8.1984510490302753E-3</v>
      </c>
      <c r="H29" s="7">
        <v>6.7782999999999998</v>
      </c>
      <c r="I29" s="5">
        <f t="shared" ref="I29:I32" si="1">E29-H29</f>
        <v>-0.30049999999999955</v>
      </c>
      <c r="J29" s="6">
        <v>6.8056983333333303</v>
      </c>
      <c r="K29" s="10">
        <v>6.4592619999999998</v>
      </c>
      <c r="L29" s="9">
        <f t="shared" ref="L29:L32" si="2">E29-K29</f>
        <v>1.8538000000000388E-2</v>
      </c>
    </row>
    <row r="30" spans="1:12">
      <c r="A30" s="1">
        <v>6.2880000000000003</v>
      </c>
      <c r="B30" s="1">
        <v>6.2499000000000002</v>
      </c>
      <c r="C30" s="1">
        <v>6.1006</v>
      </c>
      <c r="D30" s="1">
        <v>6.0358000000000001</v>
      </c>
      <c r="E30" s="1">
        <v>5.9713000000000003</v>
      </c>
      <c r="F30" s="4">
        <v>6.1084767199762053</v>
      </c>
      <c r="G30" s="4">
        <f>C30-F30</f>
        <v>-7.8767199762053153E-3</v>
      </c>
      <c r="H30" s="7">
        <v>6.2880799999999999</v>
      </c>
      <c r="I30" s="5">
        <f t="shared" si="1"/>
        <v>-0.31677999999999962</v>
      </c>
      <c r="J30" s="6">
        <v>6.3140294444444454</v>
      </c>
      <c r="K30" s="10">
        <v>5.9546830000000002</v>
      </c>
      <c r="L30" s="9">
        <f t="shared" si="2"/>
        <v>1.6617000000000104E-2</v>
      </c>
    </row>
    <row r="31" spans="1:12">
      <c r="A31" s="1">
        <v>5.6849999999999996</v>
      </c>
      <c r="B31" s="1">
        <v>5.6452</v>
      </c>
      <c r="C31" s="1">
        <v>5.4863999999999997</v>
      </c>
      <c r="D31" s="1">
        <v>5.4173</v>
      </c>
      <c r="E31" s="1">
        <v>5.3475000000000001</v>
      </c>
      <c r="F31" s="4">
        <v>5.4796392225501638</v>
      </c>
      <c r="G31" s="4">
        <f>C31-F31</f>
        <v>6.7607774498359419E-3</v>
      </c>
      <c r="H31" s="7">
        <v>5.6853699999999998</v>
      </c>
      <c r="I31" s="5">
        <f t="shared" si="1"/>
        <v>-0.33786999999999967</v>
      </c>
      <c r="J31" s="6">
        <v>5.7055266666666666</v>
      </c>
      <c r="K31" s="10">
        <v>5.3276199999999996</v>
      </c>
      <c r="L31" s="9">
        <f t="shared" si="2"/>
        <v>1.9880000000000564E-2</v>
      </c>
    </row>
    <row r="32" spans="1:12">
      <c r="A32" s="1">
        <v>5.423</v>
      </c>
      <c r="B32" s="1">
        <v>5.3822000000000001</v>
      </c>
      <c r="C32" s="1">
        <v>5.2175000000000002</v>
      </c>
      <c r="D32" s="1">
        <v>5.1458000000000004</v>
      </c>
      <c r="E32" s="1">
        <v>5.0735000000000001</v>
      </c>
      <c r="F32" s="4">
        <v>5.208566556844441</v>
      </c>
      <c r="G32" s="4">
        <f>C32-F32</f>
        <v>8.9334431555592175E-3</v>
      </c>
      <c r="H32" s="7">
        <v>5.4231499999999997</v>
      </c>
      <c r="I32" s="5">
        <f t="shared" si="1"/>
        <v>-0.34964999999999957</v>
      </c>
      <c r="J32" s="6">
        <v>5.4397700000000002</v>
      </c>
      <c r="K32" s="10">
        <v>5.0488920000000004</v>
      </c>
      <c r="L32" s="9">
        <f t="shared" si="2"/>
        <v>2.4607999999999741E-2</v>
      </c>
    </row>
    <row r="33" spans="11:11">
      <c r="K33" s="8"/>
    </row>
    <row r="34" spans="11:11">
      <c r="K34" s="8"/>
    </row>
    <row r="35" spans="11:11">
      <c r="K35" s="8"/>
    </row>
    <row r="36" spans="11:11">
      <c r="K36" s="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2012-08-14T19:07:28Z</dcterms:modified>
</cp:coreProperties>
</file>